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8" yWindow="48" windowWidth="3072" windowHeight="9192" tabRatio="920" activeTab="0"/>
  </bookViews>
  <sheets>
    <sheet name="Introduzione" sheetId="1" r:id="rId1"/>
    <sheet name="BET-7.3.2" sheetId="2" r:id="rId2"/>
  </sheets>
  <externalReferences>
    <externalReference r:id="rId5"/>
    <externalReference r:id="rId6"/>
  </externalReferences>
  <definedNames>
    <definedName name="alfa">#REF!</definedName>
    <definedName name="beta">#REF!</definedName>
    <definedName name="degreeConf">'Introduzione'!$C$33</definedName>
    <definedName name="multiplo">'Introduzione'!$C$34</definedName>
  </definedNames>
  <calcPr fullCalcOnLoad="1"/>
</workbook>
</file>

<file path=xl/sharedStrings.xml><?xml version="1.0" encoding="utf-8"?>
<sst xmlns="http://schemas.openxmlformats.org/spreadsheetml/2006/main" count="130" uniqueCount="69">
  <si>
    <t>Probabilità</t>
  </si>
  <si>
    <t>diversity score (nr rettificato)</t>
  </si>
  <si>
    <t>&gt;10</t>
  </si>
  <si>
    <t>fissato caso per caso</t>
  </si>
  <si>
    <t>correlazione media implicita</t>
  </si>
  <si>
    <t>non definita</t>
  </si>
  <si>
    <t>Probabilità di default per il calcolo del rating medio ponederato</t>
  </si>
  <si>
    <t>Stressed PD (in punti base)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</si>
  <si>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</si>
  <si>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</si>
  <si>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</si>
  <si>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</si>
  <si>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</si>
  <si>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</si>
  <si>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</si>
  <si>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</si>
  <si>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</si>
  <si>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</si>
  <si>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</si>
  <si>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</si>
  <si>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</si>
  <si>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</si>
  <si>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</si>
  <si>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</si>
  <si>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</t>
  </si>
  <si>
    <t>Ca</t>
  </si>
  <si>
    <t>Rating</t>
  </si>
  <si>
    <t>nr prog</t>
  </si>
  <si>
    <r>
      <t>Importo 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)</t>
    </r>
  </si>
  <si>
    <t>rating</t>
  </si>
  <si>
    <t>stressed PD</t>
  </si>
  <si>
    <t>settore</t>
  </si>
  <si>
    <t>utility</t>
  </si>
  <si>
    <t>telecom</t>
  </si>
  <si>
    <t>auto</t>
  </si>
  <si>
    <t>oil</t>
  </si>
  <si>
    <t>IT</t>
  </si>
  <si>
    <t>commerce</t>
  </si>
  <si>
    <t>real estate</t>
  </si>
  <si>
    <r>
      <t>PD*L</t>
    </r>
    <r>
      <rPr>
        <i/>
        <vertAlign val="subscript"/>
        <sz val="8"/>
        <rFont val="Arial"/>
        <family val="2"/>
      </rPr>
      <t>j</t>
    </r>
  </si>
  <si>
    <t>contributo relativo aggiustato</t>
  </si>
  <si>
    <t>weighted average rating</t>
  </si>
  <si>
    <t>VN:</t>
  </si>
  <si>
    <t>Somma PD pesate:</t>
  </si>
  <si>
    <r>
      <t xml:space="preserve">Determinazione dei </t>
    </r>
    <r>
      <rPr>
        <b/>
        <i/>
        <sz val="10"/>
        <rFont val="Arial"/>
        <family val="2"/>
      </rPr>
      <t>diversity score DS per settore</t>
    </r>
  </si>
  <si>
    <t>Somma contributo relativo aggiustato</t>
  </si>
  <si>
    <t>valore nominale</t>
  </si>
  <si>
    <t>Diversity score</t>
  </si>
  <si>
    <t>Totale portafoglio</t>
  </si>
  <si>
    <t>Distribuzione delle perdite del portafoglio fittizio</t>
  </si>
  <si>
    <t>Elenco esposizioni nel portafoglio (importi in 000€)</t>
  </si>
  <si>
    <t>Nr default fittizi</t>
  </si>
  <si>
    <t>Perdite</t>
  </si>
  <si>
    <t>stressed LGD</t>
  </si>
  <si>
    <t>Tabella mapping diversity score</t>
  </si>
  <si>
    <t>Stressed PD media ponderata (in punti base)</t>
  </si>
  <si>
    <t>CaR 99,9%</t>
  </si>
  <si>
    <t>stima normale CaR 99,9%</t>
  </si>
  <si>
    <t>(si utilizza un valore medio per semplificare)</t>
  </si>
  <si>
    <r>
      <t>stressed PD media ponderata (</t>
    </r>
    <r>
      <rPr>
        <i/>
        <sz val="10"/>
        <rFont val="Arial"/>
        <family val="2"/>
      </rPr>
      <t>PD</t>
    </r>
    <r>
      <rPr>
        <sz val="10"/>
        <rFont val="Arial"/>
        <family val="0"/>
      </rPr>
      <t xml:space="preserve"> media)</t>
    </r>
  </si>
  <si>
    <t>nr esposizioni</t>
  </si>
  <si>
    <t>importo medio</t>
  </si>
  <si>
    <t>Perdite%</t>
  </si>
  <si>
    <t>Probabilità cumulativa</t>
  </si>
  <si>
    <t>esposizioni a default</t>
  </si>
  <si>
    <t>dev.std(perdite)</t>
  </si>
  <si>
    <t>perdite attese</t>
  </si>
  <si>
    <t>diversity score (DS)</t>
  </si>
  <si>
    <t>somma contributi relativi aggiustati del settore (nr)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</si>
</sst>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#,##0.0\ [$€-1];[Red]\-#,##0.0\ [$€-1]"/>
    <numFmt numFmtId="166" formatCode="#,##0.00\ [$€-1];[Red]\-#,##0.00\ [$€-1]"/>
    <numFmt numFmtId="167" formatCode="#,##0.000\ [$€-1];[Red]\-#,##0.000\ [$€-1]"/>
    <numFmt numFmtId="168" formatCode="#,##0.0000\ [$€-1];[Red]\-#,##0.0000\ [$€-1]"/>
    <numFmt numFmtId="169" formatCode="#,##0.00000\ [$€-1];[Red]\-#,##0.00000\ [$€-1]"/>
    <numFmt numFmtId="170" formatCode="0.0000"/>
    <numFmt numFmtId="171" formatCode="0.0"/>
    <numFmt numFmtId="172" formatCode="0.00000"/>
    <numFmt numFmtId="173" formatCode="0.000"/>
    <numFmt numFmtId="174" formatCode="0.0000000"/>
    <numFmt numFmtId="175" formatCode="0.000000"/>
    <numFmt numFmtId="176" formatCode="&quot;€&quot;\ #,##0"/>
    <numFmt numFmtId="177" formatCode="&quot;€&quot;\ #,##0.000"/>
    <numFmt numFmtId="178" formatCode="&quot;€&quot;\ #,##0.00"/>
    <numFmt numFmtId="179" formatCode="0.0%"/>
    <numFmt numFmtId="180" formatCode="0.000%"/>
    <numFmt numFmtId="181" formatCode="0.0000%"/>
    <numFmt numFmtId="182" formatCode="#,##0_ ;\-#,##0\ "/>
    <numFmt numFmtId="183" formatCode="#,##0.0"/>
    <numFmt numFmtId="184" formatCode="&quot;€&quot;\ #,##0.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"/>
    <numFmt numFmtId="190" formatCode="0.000000000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0"/>
    </font>
    <font>
      <i/>
      <vertAlign val="subscript"/>
      <sz val="10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" xfId="0" applyFill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6" xfId="0" applyFill="1" applyBorder="1" applyAlignment="1" quotePrefix="1">
      <alignment horizontal="center"/>
    </xf>
    <xf numFmtId="3" fontId="0" fillId="0" borderId="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2" fontId="0" fillId="0" borderId="9" xfId="0" applyNumberForma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2" fontId="3" fillId="2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81" fontId="0" fillId="0" borderId="0" xfId="19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181" fontId="0" fillId="0" borderId="11" xfId="19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10" fontId="0" fillId="3" borderId="16" xfId="19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9" fontId="0" fillId="3" borderId="17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0" fillId="3" borderId="15" xfId="0" applyNumberForma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/>
    </xf>
    <xf numFmtId="10" fontId="0" fillId="0" borderId="0" xfId="0" applyNumberFormat="1" applyAlignment="1">
      <alignment/>
    </xf>
    <xf numFmtId="0" fontId="1" fillId="0" borderId="17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9</xdr:col>
      <xdr:colOff>0</xdr:colOff>
      <xdr:row>28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438150"/>
          <a:ext cx="5629275" cy="4114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Fogli di calcolo utilizzati per gli esempi del libro
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 modelli di portafoglio per la gestione del rischio di credito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 Luca Erzegovesi e Marco Bee, Bancaria Editrice, 2008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Avvertenze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 modelli sono forniti "così come sono", e vanno intesi come sussidio per la comprensione dei procedimenti di calcolo illustrati nel libro; non sono concepiti come strumento idoneo a supportare decisioni operative, né devono essere utilizzati per tale scopo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Prerequisiti d'installazione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Nella directory dove sono ubicati questi modelli excel deve essere presente la componente aggiuntiva simtools.xla. Per attivarla in Excel, occorre selezionarla con il comando da menu:
Strumenti | Componenti aggiuntivi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Copyright 2008 - Luca Erzegovesi e Marco Bee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STDEVP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  <sheetName val="simt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3:C33"/>
  <sheetViews>
    <sheetView tabSelected="1" workbookViewId="0" topLeftCell="A1">
      <selection activeCell="A32" sqref="A32"/>
    </sheetView>
  </sheetViews>
  <sheetFormatPr defaultColWidth="9.140625" defaultRowHeight="12.75"/>
  <cols>
    <col min="2" max="2" width="20.7109375" style="0" bestFit="1" customWidth="1"/>
  </cols>
  <sheetData>
    <row r="3" ht="12.75">
      <c r="A3" s="2"/>
    </row>
    <row r="32" ht="12.75">
      <c r="A32" s="3"/>
    </row>
    <row r="33" ht="12.75">
      <c r="C33" s="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H102"/>
  <sheetViews>
    <sheetView workbookViewId="0" topLeftCell="A64">
      <selection activeCell="G80" sqref="G80"/>
    </sheetView>
  </sheetViews>
  <sheetFormatPr defaultColWidth="9.140625" defaultRowHeight="12.75"/>
  <cols>
    <col min="2" max="2" width="14.7109375" style="0" customWidth="1"/>
    <col min="3" max="3" width="13.8515625" style="0" customWidth="1"/>
    <col min="4" max="4" width="11.7109375" style="0" customWidth="1"/>
    <col min="5" max="5" width="12.57421875" style="0" customWidth="1"/>
    <col min="6" max="6" width="11.140625" style="0" customWidth="1"/>
    <col min="7" max="7" width="11.7109375" style="0" customWidth="1"/>
    <col min="10" max="10" width="27.00390625" style="0" customWidth="1"/>
  </cols>
  <sheetData>
    <row r="1" spans="6:8" ht="26.25" customHeight="1">
      <c r="F1" s="64" t="s">
        <v>6</v>
      </c>
      <c r="G1" s="64"/>
      <c r="H1" s="64"/>
    </row>
    <row r="2" spans="1:2" ht="13.5" thickBot="1">
      <c r="A2" s="3"/>
      <c r="B2" s="3" t="s">
        <v>54</v>
      </c>
    </row>
    <row r="3" spans="2:8" ht="66">
      <c r="B3" s="12" t="s">
        <v>68</v>
      </c>
      <c r="C3" s="12" t="s">
        <v>1</v>
      </c>
      <c r="D3" s="12" t="s">
        <v>4</v>
      </c>
      <c r="E3" s="63"/>
      <c r="G3" s="12" t="s">
        <v>26</v>
      </c>
      <c r="H3" s="12" t="s">
        <v>7</v>
      </c>
    </row>
    <row r="4" spans="2:8" ht="12.75">
      <c r="B4" s="13">
        <v>1</v>
      </c>
      <c r="C4" s="14">
        <v>1</v>
      </c>
      <c r="D4" s="14" t="s">
        <v>5</v>
      </c>
      <c r="G4" s="13" t="s">
        <v>8</v>
      </c>
      <c r="H4" s="16">
        <v>1</v>
      </c>
    </row>
    <row r="5" spans="2:8" ht="12.75">
      <c r="B5" s="13">
        <v>1.5</v>
      </c>
      <c r="C5" s="14">
        <v>1.2</v>
      </c>
      <c r="D5" s="14">
        <f>(B5/C5-1)/(B5-1)</f>
        <v>0.5</v>
      </c>
      <c r="G5" s="13" t="s">
        <v>9</v>
      </c>
      <c r="H5" s="16">
        <v>10</v>
      </c>
    </row>
    <row r="6" spans="2:8" ht="12.75">
      <c r="B6" s="13">
        <v>2</v>
      </c>
      <c r="C6" s="14">
        <v>1.5</v>
      </c>
      <c r="D6" s="14">
        <f aca="true" t="shared" si="0" ref="D6:D18">(B6/C6-1)/(B6-1)</f>
        <v>0.33333333333333326</v>
      </c>
      <c r="G6" s="13" t="s">
        <v>10</v>
      </c>
      <c r="H6" s="16">
        <v>20</v>
      </c>
    </row>
    <row r="7" spans="2:8" ht="12.75">
      <c r="B7" s="13">
        <v>2.5</v>
      </c>
      <c r="C7" s="14">
        <v>1.8</v>
      </c>
      <c r="D7" s="14">
        <f t="shared" si="0"/>
        <v>0.25925925925925924</v>
      </c>
      <c r="G7" s="13" t="s">
        <v>11</v>
      </c>
      <c r="H7" s="16">
        <v>40</v>
      </c>
    </row>
    <row r="8" spans="2:8" ht="12.75">
      <c r="B8" s="13">
        <v>3</v>
      </c>
      <c r="C8" s="14">
        <v>2</v>
      </c>
      <c r="D8" s="14">
        <f t="shared" si="0"/>
        <v>0.25</v>
      </c>
      <c r="G8" s="13" t="s">
        <v>12</v>
      </c>
      <c r="H8" s="16">
        <v>70</v>
      </c>
    </row>
    <row r="9" spans="2:8" ht="12.75">
      <c r="B9" s="13">
        <v>3.5</v>
      </c>
      <c r="C9" s="14">
        <v>2.2</v>
      </c>
      <c r="D9" s="14">
        <f t="shared" si="0"/>
        <v>0.23636363636363633</v>
      </c>
      <c r="G9" s="13" t="s">
        <v>13</v>
      </c>
      <c r="H9" s="16">
        <v>120</v>
      </c>
    </row>
    <row r="10" spans="2:8" ht="12.75">
      <c r="B10" s="13">
        <v>4</v>
      </c>
      <c r="C10" s="14">
        <v>2.33</v>
      </c>
      <c r="D10" s="14">
        <f t="shared" si="0"/>
        <v>0.23891273247496425</v>
      </c>
      <c r="G10" s="13" t="s">
        <v>14</v>
      </c>
      <c r="H10" s="16">
        <v>180</v>
      </c>
    </row>
    <row r="11" spans="2:8" ht="12.75">
      <c r="B11" s="13">
        <v>4.5</v>
      </c>
      <c r="C11" s="14">
        <v>2.5</v>
      </c>
      <c r="D11" s="14">
        <f t="shared" si="0"/>
        <v>0.2285714285714286</v>
      </c>
      <c r="G11" s="13" t="s">
        <v>15</v>
      </c>
      <c r="H11" s="16">
        <v>260</v>
      </c>
    </row>
    <row r="12" spans="2:8" ht="12.75">
      <c r="B12" s="13">
        <v>5</v>
      </c>
      <c r="C12" s="14">
        <v>2.67</v>
      </c>
      <c r="D12" s="14">
        <f t="shared" si="0"/>
        <v>0.21816479400749067</v>
      </c>
      <c r="G12" s="13" t="s">
        <v>16</v>
      </c>
      <c r="H12" s="16">
        <v>360</v>
      </c>
    </row>
    <row r="13" spans="2:8" ht="12.75">
      <c r="B13" s="13">
        <v>5.5</v>
      </c>
      <c r="C13" s="14">
        <v>2.8</v>
      </c>
      <c r="D13" s="14">
        <f t="shared" si="0"/>
        <v>0.2142857142857143</v>
      </c>
      <c r="G13" s="13" t="s">
        <v>17</v>
      </c>
      <c r="H13" s="16">
        <v>610</v>
      </c>
    </row>
    <row r="14" spans="2:8" ht="12.75">
      <c r="B14" s="13">
        <v>6</v>
      </c>
      <c r="C14" s="14">
        <v>3</v>
      </c>
      <c r="D14" s="14">
        <f t="shared" si="0"/>
        <v>0.2</v>
      </c>
      <c r="G14" s="13" t="s">
        <v>18</v>
      </c>
      <c r="H14" s="16">
        <v>940</v>
      </c>
    </row>
    <row r="15" spans="2:8" ht="12.75">
      <c r="B15" s="13">
        <v>7</v>
      </c>
      <c r="C15" s="14">
        <v>3.25</v>
      </c>
      <c r="D15" s="14">
        <f t="shared" si="0"/>
        <v>0.1923076923076923</v>
      </c>
      <c r="G15" s="13" t="s">
        <v>19</v>
      </c>
      <c r="H15" s="16">
        <v>1350</v>
      </c>
    </row>
    <row r="16" spans="2:8" ht="12.75">
      <c r="B16" s="13">
        <v>8</v>
      </c>
      <c r="C16" s="14">
        <v>3.5</v>
      </c>
      <c r="D16" s="14">
        <f t="shared" si="0"/>
        <v>0.18367346938775508</v>
      </c>
      <c r="G16" s="13" t="s">
        <v>20</v>
      </c>
      <c r="H16" s="16">
        <v>1780</v>
      </c>
    </row>
    <row r="17" spans="2:8" ht="12.75">
      <c r="B17" s="13">
        <v>9</v>
      </c>
      <c r="C17" s="14">
        <v>3.75</v>
      </c>
      <c r="D17" s="14">
        <f t="shared" si="0"/>
        <v>0.175</v>
      </c>
      <c r="G17" s="13" t="s">
        <v>21</v>
      </c>
      <c r="H17" s="16">
        <v>2220</v>
      </c>
    </row>
    <row r="18" spans="2:8" ht="12.75">
      <c r="B18" s="56">
        <v>10</v>
      </c>
      <c r="C18" s="57">
        <v>4</v>
      </c>
      <c r="D18" s="14">
        <f t="shared" si="0"/>
        <v>0.16666666666666666</v>
      </c>
      <c r="G18" s="13" t="s">
        <v>22</v>
      </c>
      <c r="H18" s="16">
        <v>2720</v>
      </c>
    </row>
    <row r="19" spans="2:8" ht="21" thickBot="1">
      <c r="B19" s="15" t="s">
        <v>2</v>
      </c>
      <c r="C19" s="58" t="s">
        <v>3</v>
      </c>
      <c r="D19" s="11"/>
      <c r="G19" s="13" t="s">
        <v>23</v>
      </c>
      <c r="H19" s="16">
        <v>3490</v>
      </c>
    </row>
    <row r="20" spans="2:8" ht="12.75">
      <c r="B20" s="2"/>
      <c r="C20" s="2"/>
      <c r="G20" s="13" t="s">
        <v>24</v>
      </c>
      <c r="H20" s="16">
        <v>6500</v>
      </c>
    </row>
    <row r="21" spans="2:8" ht="13.5" thickBot="1">
      <c r="B21" s="2"/>
      <c r="C21" s="2"/>
      <c r="G21" s="15" t="s">
        <v>25</v>
      </c>
      <c r="H21" s="17">
        <v>10000</v>
      </c>
    </row>
    <row r="24" ht="12.75">
      <c r="A24" s="3" t="s">
        <v>50</v>
      </c>
    </row>
    <row r="25" ht="13.5" thickBot="1"/>
    <row r="26" spans="1:7" ht="33" thickTop="1">
      <c r="A26" s="29" t="s">
        <v>27</v>
      </c>
      <c r="B26" s="29" t="s">
        <v>28</v>
      </c>
      <c r="C26" s="22" t="s">
        <v>29</v>
      </c>
      <c r="D26" s="29" t="s">
        <v>30</v>
      </c>
      <c r="E26" s="22" t="s">
        <v>31</v>
      </c>
      <c r="F26" s="30" t="s">
        <v>39</v>
      </c>
      <c r="G26" s="31" t="s">
        <v>40</v>
      </c>
    </row>
    <row r="27" spans="1:7" ht="12.75">
      <c r="A27" s="18">
        <v>1</v>
      </c>
      <c r="B27" s="19">
        <v>55</v>
      </c>
      <c r="C27" s="18" t="s">
        <v>11</v>
      </c>
      <c r="D27" s="18">
        <f aca="true" t="shared" si="1" ref="D27:D56">VLOOKUP(C27,$G$4:$H$21,2,0)</f>
        <v>40</v>
      </c>
      <c r="E27" s="18" t="s">
        <v>32</v>
      </c>
      <c r="F27" s="24">
        <f>D27*B27</f>
        <v>2200</v>
      </c>
      <c r="G27" s="23">
        <f aca="true" t="shared" si="2" ref="G27:G56">MIN(B27/$D$78,1)</f>
        <v>0.6111111111111112</v>
      </c>
    </row>
    <row r="28" spans="1:7" ht="12.75">
      <c r="A28" s="18">
        <v>2</v>
      </c>
      <c r="B28" s="19">
        <v>101</v>
      </c>
      <c r="C28" s="18" t="s">
        <v>11</v>
      </c>
      <c r="D28" s="18">
        <f t="shared" si="1"/>
        <v>40</v>
      </c>
      <c r="E28" s="18" t="s">
        <v>32</v>
      </c>
      <c r="F28" s="24">
        <f aca="true" t="shared" si="3" ref="F28:F56">D28*B28</f>
        <v>4040</v>
      </c>
      <c r="G28" s="23">
        <f t="shared" si="2"/>
        <v>1</v>
      </c>
    </row>
    <row r="29" spans="1:7" ht="12.75">
      <c r="A29" s="18">
        <v>3</v>
      </c>
      <c r="B29" s="19">
        <v>113</v>
      </c>
      <c r="C29" s="18" t="s">
        <v>11</v>
      </c>
      <c r="D29" s="18">
        <f t="shared" si="1"/>
        <v>40</v>
      </c>
      <c r="E29" s="18" t="s">
        <v>32</v>
      </c>
      <c r="F29" s="24">
        <f t="shared" si="3"/>
        <v>4520</v>
      </c>
      <c r="G29" s="23">
        <f t="shared" si="2"/>
        <v>1</v>
      </c>
    </row>
    <row r="30" spans="1:7" ht="12.75">
      <c r="A30" s="18">
        <v>4</v>
      </c>
      <c r="B30" s="19">
        <v>82</v>
      </c>
      <c r="C30" s="18" t="s">
        <v>11</v>
      </c>
      <c r="D30" s="18">
        <f t="shared" si="1"/>
        <v>40</v>
      </c>
      <c r="E30" s="18" t="s">
        <v>32</v>
      </c>
      <c r="F30" s="24">
        <f t="shared" si="3"/>
        <v>3280</v>
      </c>
      <c r="G30" s="23">
        <f t="shared" si="2"/>
        <v>0.9111111111111111</v>
      </c>
    </row>
    <row r="31" spans="1:7" ht="12.75">
      <c r="A31" s="18">
        <v>5</v>
      </c>
      <c r="B31" s="19">
        <v>57</v>
      </c>
      <c r="C31" s="18" t="s">
        <v>11</v>
      </c>
      <c r="D31" s="18">
        <f t="shared" si="1"/>
        <v>40</v>
      </c>
      <c r="E31" s="18" t="s">
        <v>32</v>
      </c>
      <c r="F31" s="24">
        <f t="shared" si="3"/>
        <v>2280</v>
      </c>
      <c r="G31" s="23">
        <f t="shared" si="2"/>
        <v>0.6333333333333333</v>
      </c>
    </row>
    <row r="32" spans="1:7" ht="12.75">
      <c r="A32" s="18">
        <v>6</v>
      </c>
      <c r="B32" s="19">
        <v>84</v>
      </c>
      <c r="C32" s="18" t="s">
        <v>11</v>
      </c>
      <c r="D32" s="18">
        <f t="shared" si="1"/>
        <v>40</v>
      </c>
      <c r="E32" s="18" t="s">
        <v>32</v>
      </c>
      <c r="F32" s="24">
        <f t="shared" si="3"/>
        <v>3360</v>
      </c>
      <c r="G32" s="23">
        <f t="shared" si="2"/>
        <v>0.9333333333333333</v>
      </c>
    </row>
    <row r="33" spans="1:7" ht="12.75">
      <c r="A33" s="18">
        <v>7</v>
      </c>
      <c r="B33" s="19">
        <v>88</v>
      </c>
      <c r="C33" s="18" t="s">
        <v>11</v>
      </c>
      <c r="D33" s="18">
        <f t="shared" si="1"/>
        <v>40</v>
      </c>
      <c r="E33" s="18" t="s">
        <v>32</v>
      </c>
      <c r="F33" s="24">
        <f t="shared" si="3"/>
        <v>3520</v>
      </c>
      <c r="G33" s="23">
        <f t="shared" si="2"/>
        <v>0.9777777777777777</v>
      </c>
    </row>
    <row r="34" spans="1:7" ht="12.75">
      <c r="A34" s="18">
        <v>8</v>
      </c>
      <c r="B34" s="19">
        <v>126</v>
      </c>
      <c r="C34" s="18" t="s">
        <v>11</v>
      </c>
      <c r="D34" s="18">
        <f t="shared" si="1"/>
        <v>40</v>
      </c>
      <c r="E34" s="18" t="s">
        <v>33</v>
      </c>
      <c r="F34" s="24">
        <f t="shared" si="3"/>
        <v>5040</v>
      </c>
      <c r="G34" s="23">
        <f t="shared" si="2"/>
        <v>1</v>
      </c>
    </row>
    <row r="35" spans="1:7" ht="12.75">
      <c r="A35" s="18">
        <v>9</v>
      </c>
      <c r="B35" s="19">
        <v>105</v>
      </c>
      <c r="C35" s="18" t="s">
        <v>12</v>
      </c>
      <c r="D35" s="18">
        <f t="shared" si="1"/>
        <v>70</v>
      </c>
      <c r="E35" s="18" t="s">
        <v>33</v>
      </c>
      <c r="F35" s="24">
        <f t="shared" si="3"/>
        <v>7350</v>
      </c>
      <c r="G35" s="23">
        <f t="shared" si="2"/>
        <v>1</v>
      </c>
    </row>
    <row r="36" spans="1:7" ht="12.75">
      <c r="A36" s="18">
        <v>10</v>
      </c>
      <c r="B36" s="19">
        <v>99</v>
      </c>
      <c r="C36" s="18" t="s">
        <v>12</v>
      </c>
      <c r="D36" s="18">
        <f t="shared" si="1"/>
        <v>70</v>
      </c>
      <c r="E36" s="18" t="s">
        <v>35</v>
      </c>
      <c r="F36" s="24">
        <f t="shared" si="3"/>
        <v>6930</v>
      </c>
      <c r="G36" s="23">
        <f t="shared" si="2"/>
        <v>1</v>
      </c>
    </row>
    <row r="37" spans="1:7" ht="12.75">
      <c r="A37" s="18">
        <v>11</v>
      </c>
      <c r="B37" s="19">
        <v>128</v>
      </c>
      <c r="C37" s="18" t="s">
        <v>12</v>
      </c>
      <c r="D37" s="18">
        <f t="shared" si="1"/>
        <v>70</v>
      </c>
      <c r="E37" s="18" t="s">
        <v>35</v>
      </c>
      <c r="F37" s="24">
        <f t="shared" si="3"/>
        <v>8960</v>
      </c>
      <c r="G37" s="23">
        <f t="shared" si="2"/>
        <v>1</v>
      </c>
    </row>
    <row r="38" spans="1:7" ht="12.75">
      <c r="A38" s="18">
        <v>12</v>
      </c>
      <c r="B38" s="19">
        <v>75</v>
      </c>
      <c r="C38" s="18" t="s">
        <v>14</v>
      </c>
      <c r="D38" s="18">
        <f t="shared" si="1"/>
        <v>180</v>
      </c>
      <c r="E38" s="18" t="s">
        <v>33</v>
      </c>
      <c r="F38" s="24">
        <f t="shared" si="3"/>
        <v>13500</v>
      </c>
      <c r="G38" s="23">
        <f t="shared" si="2"/>
        <v>0.8333333333333334</v>
      </c>
    </row>
    <row r="39" spans="1:7" ht="12.75">
      <c r="A39" s="18">
        <v>13</v>
      </c>
      <c r="B39" s="19">
        <v>56</v>
      </c>
      <c r="C39" s="18" t="s">
        <v>14</v>
      </c>
      <c r="D39" s="18">
        <f t="shared" si="1"/>
        <v>180</v>
      </c>
      <c r="E39" s="18" t="s">
        <v>35</v>
      </c>
      <c r="F39" s="24">
        <f t="shared" si="3"/>
        <v>10080</v>
      </c>
      <c r="G39" s="23">
        <f t="shared" si="2"/>
        <v>0.6222222222222222</v>
      </c>
    </row>
    <row r="40" spans="1:7" ht="12.75">
      <c r="A40" s="18">
        <v>14</v>
      </c>
      <c r="B40" s="19">
        <v>51</v>
      </c>
      <c r="C40" s="18" t="s">
        <v>14</v>
      </c>
      <c r="D40" s="18">
        <f t="shared" si="1"/>
        <v>180</v>
      </c>
      <c r="E40" s="18" t="s">
        <v>35</v>
      </c>
      <c r="F40" s="24">
        <f t="shared" si="3"/>
        <v>9180</v>
      </c>
      <c r="G40" s="23">
        <f t="shared" si="2"/>
        <v>0.5666666666666667</v>
      </c>
    </row>
    <row r="41" spans="1:7" ht="12.75">
      <c r="A41" s="18">
        <v>15</v>
      </c>
      <c r="B41" s="19">
        <v>133</v>
      </c>
      <c r="C41" s="18" t="s">
        <v>14</v>
      </c>
      <c r="D41" s="18">
        <f t="shared" si="1"/>
        <v>180</v>
      </c>
      <c r="E41" s="18" t="s">
        <v>33</v>
      </c>
      <c r="F41" s="24">
        <f t="shared" si="3"/>
        <v>23940</v>
      </c>
      <c r="G41" s="23">
        <f t="shared" si="2"/>
        <v>1</v>
      </c>
    </row>
    <row r="42" spans="1:7" ht="12.75">
      <c r="A42" s="18">
        <v>16</v>
      </c>
      <c r="B42" s="19">
        <v>67</v>
      </c>
      <c r="C42" s="18" t="s">
        <v>15</v>
      </c>
      <c r="D42" s="18">
        <f t="shared" si="1"/>
        <v>260</v>
      </c>
      <c r="E42" s="18" t="s">
        <v>36</v>
      </c>
      <c r="F42" s="24">
        <f t="shared" si="3"/>
        <v>17420</v>
      </c>
      <c r="G42" s="23">
        <f t="shared" si="2"/>
        <v>0.7444444444444445</v>
      </c>
    </row>
    <row r="43" spans="1:7" ht="12.75">
      <c r="A43" s="18">
        <v>17</v>
      </c>
      <c r="B43" s="19">
        <v>102</v>
      </c>
      <c r="C43" s="18" t="s">
        <v>15</v>
      </c>
      <c r="D43" s="18">
        <f t="shared" si="1"/>
        <v>260</v>
      </c>
      <c r="E43" s="18" t="s">
        <v>38</v>
      </c>
      <c r="F43" s="24">
        <f t="shared" si="3"/>
        <v>26520</v>
      </c>
      <c r="G43" s="23">
        <f t="shared" si="2"/>
        <v>1</v>
      </c>
    </row>
    <row r="44" spans="1:7" ht="12.75">
      <c r="A44" s="18">
        <v>18</v>
      </c>
      <c r="B44" s="19">
        <v>52</v>
      </c>
      <c r="C44" s="18" t="s">
        <v>15</v>
      </c>
      <c r="D44" s="18">
        <f t="shared" si="1"/>
        <v>260</v>
      </c>
      <c r="E44" s="18" t="s">
        <v>36</v>
      </c>
      <c r="F44" s="24">
        <f t="shared" si="3"/>
        <v>13520</v>
      </c>
      <c r="G44" s="23">
        <f t="shared" si="2"/>
        <v>0.5777777777777777</v>
      </c>
    </row>
    <row r="45" spans="1:7" ht="12.75">
      <c r="A45" s="18">
        <v>19</v>
      </c>
      <c r="B45" s="19">
        <v>68</v>
      </c>
      <c r="C45" s="18" t="s">
        <v>15</v>
      </c>
      <c r="D45" s="18">
        <f t="shared" si="1"/>
        <v>260</v>
      </c>
      <c r="E45" s="18" t="s">
        <v>36</v>
      </c>
      <c r="F45" s="24">
        <f t="shared" si="3"/>
        <v>17680</v>
      </c>
      <c r="G45" s="23">
        <f t="shared" si="2"/>
        <v>0.7555555555555555</v>
      </c>
    </row>
    <row r="46" spans="1:7" ht="12.75">
      <c r="A46" s="18">
        <v>20</v>
      </c>
      <c r="B46" s="19">
        <v>124</v>
      </c>
      <c r="C46" s="18" t="s">
        <v>15</v>
      </c>
      <c r="D46" s="18">
        <f t="shared" si="1"/>
        <v>260</v>
      </c>
      <c r="E46" s="18" t="s">
        <v>33</v>
      </c>
      <c r="F46" s="24">
        <f t="shared" si="3"/>
        <v>32240</v>
      </c>
      <c r="G46" s="23">
        <f t="shared" si="2"/>
        <v>1</v>
      </c>
    </row>
    <row r="47" spans="1:7" ht="12.75">
      <c r="A47" s="18">
        <v>21</v>
      </c>
      <c r="B47" s="19">
        <v>80</v>
      </c>
      <c r="C47" s="18" t="s">
        <v>16</v>
      </c>
      <c r="D47" s="18">
        <f t="shared" si="1"/>
        <v>360</v>
      </c>
      <c r="E47" s="18" t="s">
        <v>38</v>
      </c>
      <c r="F47" s="24">
        <f t="shared" si="3"/>
        <v>28800</v>
      </c>
      <c r="G47" s="23">
        <f t="shared" si="2"/>
        <v>0.8888888888888888</v>
      </c>
    </row>
    <row r="48" spans="1:7" ht="12.75">
      <c r="A48" s="18">
        <v>22</v>
      </c>
      <c r="B48" s="19">
        <v>74</v>
      </c>
      <c r="C48" s="18" t="s">
        <v>16</v>
      </c>
      <c r="D48" s="18">
        <f t="shared" si="1"/>
        <v>360</v>
      </c>
      <c r="E48" s="18" t="s">
        <v>37</v>
      </c>
      <c r="F48" s="24">
        <f t="shared" si="3"/>
        <v>26640</v>
      </c>
      <c r="G48" s="23">
        <f t="shared" si="2"/>
        <v>0.8222222222222222</v>
      </c>
    </row>
    <row r="49" spans="1:7" ht="12.75">
      <c r="A49" s="18">
        <v>23</v>
      </c>
      <c r="B49" s="19">
        <v>150</v>
      </c>
      <c r="C49" s="18" t="s">
        <v>17</v>
      </c>
      <c r="D49" s="18">
        <f t="shared" si="1"/>
        <v>610</v>
      </c>
      <c r="E49" s="18" t="s">
        <v>38</v>
      </c>
      <c r="F49" s="24">
        <f t="shared" si="3"/>
        <v>91500</v>
      </c>
      <c r="G49" s="23">
        <f t="shared" si="2"/>
        <v>1</v>
      </c>
    </row>
    <row r="50" spans="1:7" ht="12.75">
      <c r="A50" s="18">
        <v>24</v>
      </c>
      <c r="B50" s="19">
        <v>80</v>
      </c>
      <c r="C50" s="18" t="s">
        <v>18</v>
      </c>
      <c r="D50" s="18">
        <f t="shared" si="1"/>
        <v>940</v>
      </c>
      <c r="E50" s="18" t="s">
        <v>37</v>
      </c>
      <c r="F50" s="24">
        <f t="shared" si="3"/>
        <v>75200</v>
      </c>
      <c r="G50" s="23">
        <f t="shared" si="2"/>
        <v>0.8888888888888888</v>
      </c>
    </row>
    <row r="51" spans="1:7" ht="12.75">
      <c r="A51" s="18">
        <v>25</v>
      </c>
      <c r="B51" s="19">
        <v>82</v>
      </c>
      <c r="C51" s="18" t="s">
        <v>18</v>
      </c>
      <c r="D51" s="18">
        <f t="shared" si="1"/>
        <v>940</v>
      </c>
      <c r="E51" s="18" t="s">
        <v>37</v>
      </c>
      <c r="F51" s="24">
        <f t="shared" si="3"/>
        <v>77080</v>
      </c>
      <c r="G51" s="23">
        <f t="shared" si="2"/>
        <v>0.9111111111111111</v>
      </c>
    </row>
    <row r="52" spans="1:7" ht="12.75">
      <c r="A52" s="18">
        <v>26</v>
      </c>
      <c r="B52" s="19">
        <v>54</v>
      </c>
      <c r="C52" s="18" t="s">
        <v>19</v>
      </c>
      <c r="D52" s="18">
        <f t="shared" si="1"/>
        <v>1350</v>
      </c>
      <c r="E52" s="18" t="s">
        <v>34</v>
      </c>
      <c r="F52" s="24">
        <f t="shared" si="3"/>
        <v>72900</v>
      </c>
      <c r="G52" s="23">
        <f t="shared" si="2"/>
        <v>0.6</v>
      </c>
    </row>
    <row r="53" spans="1:7" ht="12.75">
      <c r="A53" s="18">
        <v>27</v>
      </c>
      <c r="B53" s="19">
        <v>99</v>
      </c>
      <c r="C53" s="18" t="s">
        <v>19</v>
      </c>
      <c r="D53" s="18">
        <f t="shared" si="1"/>
        <v>1350</v>
      </c>
      <c r="E53" s="18" t="s">
        <v>38</v>
      </c>
      <c r="F53" s="24">
        <f t="shared" si="3"/>
        <v>133650</v>
      </c>
      <c r="G53" s="23">
        <f t="shared" si="2"/>
        <v>1</v>
      </c>
    </row>
    <row r="54" spans="1:7" ht="12.75">
      <c r="A54" s="18">
        <v>28</v>
      </c>
      <c r="B54" s="19">
        <v>79</v>
      </c>
      <c r="C54" s="18" t="s">
        <v>20</v>
      </c>
      <c r="D54" s="18">
        <f t="shared" si="1"/>
        <v>1780</v>
      </c>
      <c r="E54" s="18" t="s">
        <v>34</v>
      </c>
      <c r="F54" s="24">
        <f t="shared" si="3"/>
        <v>140620</v>
      </c>
      <c r="G54" s="23">
        <f t="shared" si="2"/>
        <v>0.8777777777777778</v>
      </c>
    </row>
    <row r="55" spans="1:7" ht="12.75">
      <c r="A55" s="18">
        <v>29</v>
      </c>
      <c r="B55" s="19">
        <v>88</v>
      </c>
      <c r="C55" s="18" t="s">
        <v>22</v>
      </c>
      <c r="D55" s="18">
        <f t="shared" si="1"/>
        <v>2720</v>
      </c>
      <c r="E55" s="18" t="s">
        <v>34</v>
      </c>
      <c r="F55" s="24">
        <f t="shared" si="3"/>
        <v>239360</v>
      </c>
      <c r="G55" s="23">
        <f t="shared" si="2"/>
        <v>0.9777777777777777</v>
      </c>
    </row>
    <row r="56" spans="1:7" ht="13.5" thickBot="1">
      <c r="A56" s="59">
        <v>30</v>
      </c>
      <c r="B56" s="21">
        <v>148</v>
      </c>
      <c r="C56" s="20" t="s">
        <v>23</v>
      </c>
      <c r="D56" s="20">
        <f t="shared" si="1"/>
        <v>3490</v>
      </c>
      <c r="E56" s="20" t="s">
        <v>36</v>
      </c>
      <c r="F56" s="25">
        <f t="shared" si="3"/>
        <v>516520</v>
      </c>
      <c r="G56" s="26">
        <f t="shared" si="2"/>
        <v>1</v>
      </c>
    </row>
    <row r="57" spans="1:6" ht="13.5" thickTop="1">
      <c r="A57" s="27" t="s">
        <v>42</v>
      </c>
      <c r="B57" s="19">
        <f>SUM(B27:B56)</f>
        <v>2700</v>
      </c>
      <c r="C57" s="18"/>
      <c r="D57" s="18"/>
      <c r="E57" s="28" t="s">
        <v>43</v>
      </c>
      <c r="F57" s="24">
        <f>SUM(F27:F56)</f>
        <v>1617830</v>
      </c>
    </row>
    <row r="65" ht="13.5" thickBot="1">
      <c r="B65" s="3" t="s">
        <v>44</v>
      </c>
    </row>
    <row r="66" spans="2:6" ht="31.5" thickTop="1">
      <c r="B66" s="22" t="s">
        <v>31</v>
      </c>
      <c r="C66" s="31" t="s">
        <v>46</v>
      </c>
      <c r="D66" s="31" t="s">
        <v>55</v>
      </c>
      <c r="E66" s="31" t="s">
        <v>45</v>
      </c>
      <c r="F66" s="33" t="s">
        <v>47</v>
      </c>
    </row>
    <row r="67" spans="2:6" ht="12.75">
      <c r="B67" t="s">
        <v>34</v>
      </c>
      <c r="C67" s="23">
        <f>SUMIF($E$27:$E$56,$B67,$B$27:$B$56)</f>
        <v>221</v>
      </c>
      <c r="D67" s="23">
        <f>SUMIF($E$27:$E$56,$B67,$F$27:$F$56)/C67</f>
        <v>2049.230769230769</v>
      </c>
      <c r="E67" s="23">
        <f>SUMIF($E$27:$E$56,$B67,$G$27:$G$56)</f>
        <v>2.4555555555555557</v>
      </c>
      <c r="F67" s="23">
        <f>VLOOKUP(E67,$B$4:$C$18,2,1)</f>
        <v>1.5</v>
      </c>
    </row>
    <row r="68" spans="2:6" ht="12.75">
      <c r="B68" t="s">
        <v>37</v>
      </c>
      <c r="C68" s="23">
        <f aca="true" t="shared" si="4" ref="C68:C73">SUMIF($E$27:$E$56,$B68,$B$27:$B$56)</f>
        <v>236</v>
      </c>
      <c r="D68" s="23">
        <f aca="true" t="shared" si="5" ref="D68:D73">SUMIF($E$27:$E$56,$B68,$F$27:$F$56)/C68</f>
        <v>758.1355932203389</v>
      </c>
      <c r="E68" s="23">
        <f aca="true" t="shared" si="6" ref="E68:E73">SUMIF($E$27:$E$56,$B68,$G$27:$G$56)</f>
        <v>2.6222222222222222</v>
      </c>
      <c r="F68" s="23">
        <f aca="true" t="shared" si="7" ref="F68:F73">VLOOKUP(E68,$B$4:$C$18,2,1)</f>
        <v>1.8</v>
      </c>
    </row>
    <row r="69" spans="2:6" ht="12.75">
      <c r="B69" t="s">
        <v>36</v>
      </c>
      <c r="C69" s="23">
        <f t="shared" si="4"/>
        <v>335</v>
      </c>
      <c r="D69" s="23">
        <f t="shared" si="5"/>
        <v>1686.9850746268658</v>
      </c>
      <c r="E69" s="23">
        <f t="shared" si="6"/>
        <v>3.0777777777777775</v>
      </c>
      <c r="F69" s="23">
        <f t="shared" si="7"/>
        <v>2</v>
      </c>
    </row>
    <row r="70" spans="2:6" ht="12.75">
      <c r="B70" t="s">
        <v>35</v>
      </c>
      <c r="C70" s="23">
        <f t="shared" si="4"/>
        <v>334</v>
      </c>
      <c r="D70" s="23">
        <f t="shared" si="5"/>
        <v>105.23952095808383</v>
      </c>
      <c r="E70" s="23">
        <f t="shared" si="6"/>
        <v>3.188888888888889</v>
      </c>
      <c r="F70" s="23">
        <f t="shared" si="7"/>
        <v>2</v>
      </c>
    </row>
    <row r="71" spans="2:6" ht="12.75">
      <c r="B71" t="s">
        <v>38</v>
      </c>
      <c r="C71" s="23">
        <f t="shared" si="4"/>
        <v>431</v>
      </c>
      <c r="D71" s="23">
        <f t="shared" si="5"/>
        <v>650.7424593967518</v>
      </c>
      <c r="E71" s="23">
        <f t="shared" si="6"/>
        <v>3.888888888888889</v>
      </c>
      <c r="F71" s="23">
        <f t="shared" si="7"/>
        <v>2.2</v>
      </c>
    </row>
    <row r="72" spans="2:6" ht="12.75">
      <c r="B72" t="s">
        <v>33</v>
      </c>
      <c r="C72" s="23">
        <f t="shared" si="4"/>
        <v>563</v>
      </c>
      <c r="D72" s="23">
        <f t="shared" si="5"/>
        <v>145.77264653641208</v>
      </c>
      <c r="E72" s="23">
        <f t="shared" si="6"/>
        <v>4.833333333333334</v>
      </c>
      <c r="F72" s="23">
        <f t="shared" si="7"/>
        <v>2.5</v>
      </c>
    </row>
    <row r="73" spans="2:6" ht="13.5" thickBot="1">
      <c r="B73" s="20" t="s">
        <v>32</v>
      </c>
      <c r="C73" s="32">
        <f t="shared" si="4"/>
        <v>580</v>
      </c>
      <c r="D73" s="32">
        <f t="shared" si="5"/>
        <v>40</v>
      </c>
      <c r="E73" s="32">
        <f t="shared" si="6"/>
        <v>6.066666666666666</v>
      </c>
      <c r="F73" s="32">
        <f t="shared" si="7"/>
        <v>3</v>
      </c>
    </row>
    <row r="74" spans="2:6" ht="13.5" thickTop="1">
      <c r="B74" t="s">
        <v>48</v>
      </c>
      <c r="C74" s="23">
        <f>SUM(C67:C73)</f>
        <v>2700</v>
      </c>
      <c r="D74" s="23"/>
      <c r="E74" s="23">
        <f>SUM(E67:E73)</f>
        <v>26.133333333333336</v>
      </c>
      <c r="F74" s="34">
        <f>SUM(F67:F73)</f>
        <v>15</v>
      </c>
    </row>
    <row r="76" ht="12.75">
      <c r="A76" s="3" t="s">
        <v>49</v>
      </c>
    </row>
    <row r="77" spans="1:7" ht="12.75">
      <c r="A77" s="4"/>
      <c r="B77" s="42"/>
      <c r="C77" s="43" t="s">
        <v>60</v>
      </c>
      <c r="D77" s="46">
        <v>30</v>
      </c>
      <c r="F77" s="54" t="s">
        <v>66</v>
      </c>
      <c r="G77" s="52">
        <f>SUMPRODUCT(D86:D101,F86:F101)</f>
        <v>137.51555000000008</v>
      </c>
    </row>
    <row r="78" spans="1:7" ht="12.75">
      <c r="A78" s="5"/>
      <c r="B78" s="10"/>
      <c r="C78" s="44" t="s">
        <v>61</v>
      </c>
      <c r="D78" s="47">
        <f>B57/D77</f>
        <v>90</v>
      </c>
      <c r="F78" s="54" t="s">
        <v>65</v>
      </c>
      <c r="G78" s="52">
        <f>[1]!STDEVPR(D86:D101,F86:F101)</f>
        <v>140.63846338708285</v>
      </c>
    </row>
    <row r="79" spans="1:7" ht="12.75">
      <c r="A79" s="5"/>
      <c r="B79" s="10"/>
      <c r="C79" s="44" t="s">
        <v>59</v>
      </c>
      <c r="D79" s="48">
        <f>F57/B57/10000</f>
        <v>0.05991962962962963</v>
      </c>
      <c r="E79" s="9" t="str">
        <f>"= "&amp;TEXT(F57,"#.#")&amp;"/"&amp;B57</f>
        <v>= 1.617.830/2700</v>
      </c>
      <c r="F79" s="55" t="s">
        <v>56</v>
      </c>
      <c r="G79" s="52">
        <f>quantile(D86:D101,F86:F101,degreeConf)-G77</f>
        <v>-137.51555000000008</v>
      </c>
    </row>
    <row r="80" spans="1:7" ht="21">
      <c r="A80" s="5"/>
      <c r="B80" s="10"/>
      <c r="C80" s="44" t="s">
        <v>41</v>
      </c>
      <c r="D80" s="47" t="str">
        <f>INDEX($G$4:$G$21,MATCH(D79*10000,$H$4:$H$21,1))&amp;"-"&amp;INDEX($G$4:$G$21,MATCH(D79*10000,$H$4:$H$21,1)+1)</f>
        <v>Baa2-Baa3</v>
      </c>
      <c r="F80" s="61" t="s">
        <v>57</v>
      </c>
      <c r="G80" s="53">
        <f>G78*NORMSINV(0.999)</f>
        <v>434.6083746428253</v>
      </c>
    </row>
    <row r="81" spans="1:4" ht="12.75">
      <c r="A81" s="5"/>
      <c r="B81" s="10"/>
      <c r="C81" s="6" t="s">
        <v>67</v>
      </c>
      <c r="D81" s="49">
        <f>F74</f>
        <v>15</v>
      </c>
    </row>
    <row r="82" spans="1:4" ht="12.75">
      <c r="A82" s="5"/>
      <c r="B82" s="10"/>
      <c r="C82" s="44" t="str">
        <f>"importo medio fittizio = VN/DS = "&amp;C74&amp;"/"&amp;F74&amp;"="</f>
        <v>importo medio fittizio = VN/DS = 2700/15=</v>
      </c>
      <c r="D82" s="49">
        <f>C74/F74</f>
        <v>180</v>
      </c>
    </row>
    <row r="83" spans="1:5" ht="12.75">
      <c r="A83" s="7"/>
      <c r="B83" s="45"/>
      <c r="C83" s="8" t="s">
        <v>53</v>
      </c>
      <c r="D83" s="50">
        <v>0.85</v>
      </c>
      <c r="E83" s="9" t="s">
        <v>58</v>
      </c>
    </row>
    <row r="84" ht="13.5" thickBot="1">
      <c r="D84" s="1"/>
    </row>
    <row r="85" spans="2:7" ht="27" thickTop="1">
      <c r="B85" s="38" t="s">
        <v>51</v>
      </c>
      <c r="C85" s="62" t="s">
        <v>64</v>
      </c>
      <c r="D85" s="51" t="s">
        <v>52</v>
      </c>
      <c r="E85" s="51" t="s">
        <v>62</v>
      </c>
      <c r="F85" s="51" t="s">
        <v>0</v>
      </c>
      <c r="G85" s="62" t="s">
        <v>63</v>
      </c>
    </row>
    <row r="86" spans="2:7" ht="12.75">
      <c r="B86" s="35">
        <v>0</v>
      </c>
      <c r="C86" s="36">
        <f>$D$82*B86</f>
        <v>0</v>
      </c>
      <c r="D86" s="36">
        <f>C86*$D$83</f>
        <v>0</v>
      </c>
      <c r="E86" s="41">
        <f>D86/$C$74</f>
        <v>0</v>
      </c>
      <c r="F86" s="37">
        <f aca="true" t="shared" si="8" ref="F86:F101">BINOMDIST(B86,$D$81,$D$79,FALSE)</f>
        <v>0.3957990663596705</v>
      </c>
      <c r="G86" s="37">
        <f>F86</f>
        <v>0.3957990663596705</v>
      </c>
    </row>
    <row r="87" spans="2:7" ht="12.75">
      <c r="B87" s="35">
        <v>1</v>
      </c>
      <c r="C87" s="36">
        <f aca="true" t="shared" si="9" ref="C87:C101">$D$82*B87</f>
        <v>180</v>
      </c>
      <c r="D87" s="36">
        <f aca="true" t="shared" si="10" ref="D87:D101">C87*$D$83</f>
        <v>153</v>
      </c>
      <c r="E87" s="41">
        <f aca="true" t="shared" si="11" ref="E87:E101">D87/$C$74</f>
        <v>0.056666666666666664</v>
      </c>
      <c r="F87" s="37">
        <f t="shared" si="8"/>
        <v>0.3784165834887241</v>
      </c>
      <c r="G87" s="37">
        <f>G86+F87</f>
        <v>0.7742156498483945</v>
      </c>
    </row>
    <row r="88" spans="2:7" ht="12.75">
      <c r="B88" s="35">
        <v>2</v>
      </c>
      <c r="C88" s="36">
        <f t="shared" si="9"/>
        <v>360</v>
      </c>
      <c r="D88" s="36">
        <f t="shared" si="10"/>
        <v>306</v>
      </c>
      <c r="E88" s="41">
        <f t="shared" si="11"/>
        <v>0.11333333333333333</v>
      </c>
      <c r="F88" s="37">
        <f t="shared" si="8"/>
        <v>0.16883883091394225</v>
      </c>
      <c r="G88" s="37">
        <f aca="true" t="shared" si="12" ref="G88:G101">G87+F88</f>
        <v>0.9430544807623368</v>
      </c>
    </row>
    <row r="89" spans="2:7" ht="12.75">
      <c r="B89" s="35">
        <v>3</v>
      </c>
      <c r="C89" s="36">
        <f t="shared" si="9"/>
        <v>540</v>
      </c>
      <c r="D89" s="36">
        <f t="shared" si="10"/>
        <v>459</v>
      </c>
      <c r="E89" s="41">
        <f t="shared" si="11"/>
        <v>0.17</v>
      </c>
      <c r="F89" s="37">
        <f t="shared" si="8"/>
        <v>0.04663355990481434</v>
      </c>
      <c r="G89" s="37">
        <f t="shared" si="12"/>
        <v>0.9896880406671511</v>
      </c>
    </row>
    <row r="90" spans="2:7" ht="12.75">
      <c r="B90" s="35">
        <v>4</v>
      </c>
      <c r="C90" s="36">
        <f t="shared" si="9"/>
        <v>720</v>
      </c>
      <c r="D90" s="36">
        <f t="shared" si="10"/>
        <v>612</v>
      </c>
      <c r="E90" s="41">
        <f t="shared" si="11"/>
        <v>0.22666666666666666</v>
      </c>
      <c r="F90" s="37">
        <f t="shared" si="8"/>
        <v>0.008917106640701613</v>
      </c>
      <c r="G90" s="37">
        <f t="shared" si="12"/>
        <v>0.9986051473078528</v>
      </c>
    </row>
    <row r="91" spans="2:7" ht="12.75">
      <c r="B91" s="35">
        <v>5</v>
      </c>
      <c r="C91" s="36">
        <f t="shared" si="9"/>
        <v>900</v>
      </c>
      <c r="D91" s="36">
        <f t="shared" si="10"/>
        <v>765</v>
      </c>
      <c r="E91" s="41">
        <f t="shared" si="11"/>
        <v>0.2833333333333333</v>
      </c>
      <c r="F91" s="37">
        <f t="shared" si="8"/>
        <v>0.0012504052175349007</v>
      </c>
      <c r="G91" s="37">
        <f t="shared" si="12"/>
        <v>0.9998555525253877</v>
      </c>
    </row>
    <row r="92" spans="2:7" ht="12.75">
      <c r="B92" s="35">
        <v>6</v>
      </c>
      <c r="C92" s="36">
        <f t="shared" si="9"/>
        <v>1080</v>
      </c>
      <c r="D92" s="36">
        <f t="shared" si="10"/>
        <v>918</v>
      </c>
      <c r="E92" s="41">
        <f t="shared" si="11"/>
        <v>0.34</v>
      </c>
      <c r="F92" s="37">
        <f t="shared" si="8"/>
        <v>0.00013283229087482088</v>
      </c>
      <c r="G92" s="37">
        <f t="shared" si="12"/>
        <v>0.9999883848162625</v>
      </c>
    </row>
    <row r="93" spans="2:7" ht="12.75">
      <c r="B93" s="35">
        <v>7</v>
      </c>
      <c r="C93" s="36">
        <f t="shared" si="9"/>
        <v>1260</v>
      </c>
      <c r="D93" s="36">
        <f t="shared" si="10"/>
        <v>1071</v>
      </c>
      <c r="E93" s="41">
        <f t="shared" si="11"/>
        <v>0.39666666666666667</v>
      </c>
      <c r="F93" s="37">
        <f t="shared" si="8"/>
        <v>1.088559740003148E-05</v>
      </c>
      <c r="G93" s="37">
        <f t="shared" si="12"/>
        <v>0.9999992704136625</v>
      </c>
    </row>
    <row r="94" spans="2:7" ht="12.75">
      <c r="B94" s="35">
        <v>8</v>
      </c>
      <c r="C94" s="36">
        <f t="shared" si="9"/>
        <v>1440</v>
      </c>
      <c r="D94" s="36">
        <f t="shared" si="10"/>
        <v>1224</v>
      </c>
      <c r="E94" s="41">
        <f t="shared" si="11"/>
        <v>0.4533333333333333</v>
      </c>
      <c r="F94" s="37">
        <f t="shared" si="8"/>
        <v>6.938353198994788E-07</v>
      </c>
      <c r="G94" s="37">
        <f t="shared" si="12"/>
        <v>0.9999999642489824</v>
      </c>
    </row>
    <row r="95" spans="2:7" ht="12.75">
      <c r="B95" s="35">
        <v>9</v>
      </c>
      <c r="C95" s="36">
        <f t="shared" si="9"/>
        <v>1620</v>
      </c>
      <c r="D95" s="36">
        <f t="shared" si="10"/>
        <v>1377</v>
      </c>
      <c r="E95" s="41">
        <f t="shared" si="11"/>
        <v>0.51</v>
      </c>
      <c r="F95" s="37">
        <f t="shared" si="8"/>
        <v>3.439664391338412E-08</v>
      </c>
      <c r="G95" s="37">
        <f t="shared" si="12"/>
        <v>0.9999999986456263</v>
      </c>
    </row>
    <row r="96" spans="2:7" ht="12.75">
      <c r="B96" s="35">
        <v>10</v>
      </c>
      <c r="C96" s="36">
        <f t="shared" si="9"/>
        <v>1800</v>
      </c>
      <c r="D96" s="36">
        <f t="shared" si="10"/>
        <v>1530</v>
      </c>
      <c r="E96" s="41">
        <f t="shared" si="11"/>
        <v>0.5666666666666667</v>
      </c>
      <c r="F96" s="37">
        <f t="shared" si="8"/>
        <v>1.3154412508242625E-09</v>
      </c>
      <c r="G96" s="37">
        <f t="shared" si="12"/>
        <v>0.9999999999610675</v>
      </c>
    </row>
    <row r="97" spans="2:7" ht="12.75">
      <c r="B97" s="35">
        <v>11</v>
      </c>
      <c r="C97" s="36">
        <f t="shared" si="9"/>
        <v>1980</v>
      </c>
      <c r="D97" s="36">
        <f t="shared" si="10"/>
        <v>1683</v>
      </c>
      <c r="E97" s="41">
        <f t="shared" si="11"/>
        <v>0.6233333333333333</v>
      </c>
      <c r="F97" s="37">
        <f t="shared" si="8"/>
        <v>3.811122529965326E-11</v>
      </c>
      <c r="G97" s="37">
        <f t="shared" si="12"/>
        <v>0.9999999999991787</v>
      </c>
    </row>
    <row r="98" spans="2:7" ht="12.75">
      <c r="B98" s="35">
        <v>12</v>
      </c>
      <c r="C98" s="36">
        <f t="shared" si="9"/>
        <v>2160</v>
      </c>
      <c r="D98" s="36">
        <f t="shared" si="10"/>
        <v>1836</v>
      </c>
      <c r="E98" s="41">
        <f t="shared" si="11"/>
        <v>0.68</v>
      </c>
      <c r="F98" s="37">
        <f t="shared" si="8"/>
        <v>8.097217275819749E-13</v>
      </c>
      <c r="G98" s="37">
        <f t="shared" si="12"/>
        <v>0.9999999999999883</v>
      </c>
    </row>
    <row r="99" spans="2:7" ht="12.75">
      <c r="B99" s="35">
        <v>13</v>
      </c>
      <c r="C99" s="36">
        <f t="shared" si="9"/>
        <v>2340</v>
      </c>
      <c r="D99" s="36">
        <f t="shared" si="10"/>
        <v>1989</v>
      </c>
      <c r="E99" s="41">
        <f t="shared" si="11"/>
        <v>0.7366666666666667</v>
      </c>
      <c r="F99" s="37">
        <f t="shared" si="8"/>
        <v>1.1910166459980589E-14</v>
      </c>
      <c r="G99" s="37">
        <f t="shared" si="12"/>
        <v>1.0000000000000002</v>
      </c>
    </row>
    <row r="100" spans="2:7" ht="12.75">
      <c r="B100" s="35">
        <v>14</v>
      </c>
      <c r="C100" s="36">
        <f t="shared" si="9"/>
        <v>2520</v>
      </c>
      <c r="D100" s="36">
        <f t="shared" si="10"/>
        <v>2142</v>
      </c>
      <c r="E100" s="41">
        <f t="shared" si="11"/>
        <v>0.7933333333333333</v>
      </c>
      <c r="F100" s="37">
        <f t="shared" si="8"/>
        <v>1.0844859433638628E-16</v>
      </c>
      <c r="G100" s="37">
        <f t="shared" si="12"/>
        <v>1.0000000000000002</v>
      </c>
    </row>
    <row r="101" spans="2:7" ht="12.75">
      <c r="B101" s="35">
        <v>15</v>
      </c>
      <c r="C101" s="36">
        <f t="shared" si="9"/>
        <v>2700</v>
      </c>
      <c r="D101" s="36">
        <f t="shared" si="10"/>
        <v>2295</v>
      </c>
      <c r="E101" s="41">
        <f t="shared" si="11"/>
        <v>0.85</v>
      </c>
      <c r="F101" s="37">
        <f t="shared" si="8"/>
        <v>4.608258195293171E-19</v>
      </c>
      <c r="G101" s="37">
        <f t="shared" si="12"/>
        <v>1.0000000000000002</v>
      </c>
    </row>
    <row r="102" spans="2:7" ht="13.5" thickBot="1">
      <c r="B102" s="39"/>
      <c r="C102" s="39"/>
      <c r="D102" s="39"/>
      <c r="E102" s="39"/>
      <c r="F102" s="40">
        <f>SUM(F86:F101)</f>
        <v>1.0000000000000002</v>
      </c>
      <c r="G102" s="40"/>
    </row>
    <row r="103" ht="13.5" thickTop="1"/>
  </sheetData>
  <mergeCells count="1"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 - Università degli Studi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lerzegov</dc:creator>
  <cp:keywords/>
  <dc:description/>
  <cp:lastModifiedBy>lerzegov</cp:lastModifiedBy>
  <cp:lastPrinted>2005-05-29T07:48:45Z</cp:lastPrinted>
  <dcterms:created xsi:type="dcterms:W3CDTF">2005-05-14T16:01:30Z</dcterms:created>
  <dcterms:modified xsi:type="dcterms:W3CDTF">2008-04-28T09:42:35Z</dcterms:modified>
  <cp:category/>
  <cp:version/>
  <cp:contentType/>
  <cp:contentStatus/>
</cp:coreProperties>
</file>